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 s="1"/>
  <c r="F27" i="1"/>
  <c r="F28" i="1" s="1"/>
  <c r="F33" i="1"/>
  <c r="F32" i="1" s="1"/>
  <c r="F34" i="1"/>
  <c r="F35" i="1"/>
  <c r="F36" i="1"/>
  <c r="F37" i="1"/>
  <c r="F38" i="1"/>
  <c r="F39" i="1"/>
  <c r="F40" i="1"/>
  <c r="F43" i="1"/>
  <c r="F44" i="1"/>
  <c r="F45" i="1"/>
  <c r="F42" i="1" s="1"/>
  <c r="F47" i="1"/>
  <c r="F48" i="1"/>
  <c r="F49" i="1"/>
  <c r="F46" i="1" s="1"/>
  <c r="F266" i="1" s="1"/>
  <c r="F51" i="1"/>
  <c r="F52" i="1"/>
  <c r="F53" i="1"/>
  <c r="F50" i="1" s="1"/>
  <c r="F267" i="1" s="1"/>
  <c r="F54" i="1"/>
  <c r="F55" i="1"/>
  <c r="F56" i="1"/>
  <c r="F57" i="1"/>
  <c r="F76" i="1"/>
  <c r="F74" i="1" s="1"/>
  <c r="F72" i="1" s="1"/>
  <c r="F66" i="1" s="1"/>
  <c r="F84" i="1"/>
  <c r="F86" i="1"/>
  <c r="F85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3" i="1"/>
  <c r="F124" i="1"/>
  <c r="F125" i="1"/>
  <c r="F121" i="1" s="1"/>
  <c r="F120" i="1" s="1"/>
  <c r="F119" i="1" s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1" i="1"/>
  <c r="F140" i="1" s="1"/>
  <c r="F139" i="1" s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60" i="1"/>
  <c r="F161" i="1"/>
  <c r="F159" i="1" s="1"/>
  <c r="F158" i="1" s="1"/>
  <c r="F157" i="1" s="1"/>
  <c r="F162" i="1"/>
  <c r="F163" i="1"/>
  <c r="F164" i="1"/>
  <c r="F167" i="1"/>
  <c r="F168" i="1"/>
  <c r="F169" i="1"/>
  <c r="F166" i="1" s="1"/>
  <c r="F165" i="1" s="1"/>
  <c r="F170" i="1"/>
  <c r="F171" i="1"/>
  <c r="F172" i="1"/>
  <c r="F173" i="1"/>
  <c r="F176" i="1"/>
  <c r="F177" i="1"/>
  <c r="F179" i="1"/>
  <c r="F182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4" i="1" s="1"/>
  <c r="F203" i="1"/>
  <c r="F209" i="1"/>
  <c r="F211" i="1"/>
  <c r="F218" i="1"/>
  <c r="F219" i="1"/>
  <c r="F220" i="1"/>
  <c r="F221" i="1"/>
  <c r="F228" i="1"/>
  <c r="F229" i="1"/>
  <c r="F230" i="1"/>
  <c r="F231" i="1"/>
  <c r="F237" i="1"/>
  <c r="F238" i="1"/>
  <c r="F239" i="1"/>
  <c r="F240" i="1" s="1"/>
  <c r="F248" i="1"/>
  <c r="F256" i="1"/>
  <c r="F258" i="1"/>
  <c r="F264" i="1"/>
  <c r="F268" i="1"/>
  <c r="F269" i="1"/>
  <c r="F275" i="1"/>
  <c r="F277" i="1"/>
  <c r="F278" i="1"/>
  <c r="F279" i="1"/>
  <c r="F276" i="1" s="1"/>
  <c r="F280" i="1"/>
  <c r="F281" i="1"/>
  <c r="F282" i="1"/>
  <c r="F290" i="1"/>
  <c r="F295" i="1"/>
  <c r="F296" i="1" s="1"/>
  <c r="F175" i="1" s="1"/>
  <c r="F102" i="1" l="1"/>
  <c r="F223" i="1"/>
  <c r="F83" i="1"/>
  <c r="F265" i="1"/>
  <c r="F41" i="1"/>
  <c r="F288" i="1" s="1"/>
  <c r="F289" i="1" s="1"/>
  <c r="F180" i="1"/>
  <c r="F283" i="1"/>
  <c r="F174" i="1" s="1"/>
  <c r="F31" i="1"/>
  <c r="F270" i="1"/>
  <c r="F178" i="1" l="1"/>
  <c r="F181" i="1" s="1"/>
  <c r="F185" i="1" l="1"/>
</calcChain>
</file>

<file path=xl/sharedStrings.xml><?xml version="1.0" encoding="utf-8"?>
<sst xmlns="http://schemas.openxmlformats.org/spreadsheetml/2006/main" count="656" uniqueCount="429">
  <si>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</si>
  <si>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</si>
  <si>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</si>
  <si>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</si>
  <si>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</si>
  <si>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</si>
  <si>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</si>
  <si>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</si>
  <si>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</si>
  <si>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</si>
  <si>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</si>
  <si>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</si>
  <si>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</si>
  <si>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</si>
  <si>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</si>
  <si>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</si>
  <si>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</si>
  <si>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</si>
  <si>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</si>
  <si>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</si>
  <si>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</si>
  <si>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</si>
  <si>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</si>
  <si>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</si>
  <si>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</si>
  <si>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</si>
  <si>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</si>
  <si>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</si>
  <si>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</si>
  <si>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</si>
  <si>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</si>
  <si>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</si>
  <si>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</si>
  <si>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</si>
  <si>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</si>
  <si>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</si>
  <si>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</si>
  <si>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</si>
  <si>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</si>
  <si>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</si>
  <si>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</si>
  <si>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</si>
  <si>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</si>
  <si>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</si>
  <si>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</si>
  <si>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</si>
  <si>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</si>
  <si>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</si>
  <si>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</si>
  <si>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</si>
  <si>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</si>
  <si>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</si>
  <si>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</si>
  <si>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</si>
  <si>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</si>
  <si>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</si>
  <si>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</si>
  <si>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</si>
  <si>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</si>
  <si>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</si>
  <si>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</si>
  <si>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</si>
  <si>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</si>
  <si>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</si>
  <si>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</si>
  <si>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</si>
  <si>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</si>
  <si>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</si>
  <si>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</si>
  <si>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</si>
  <si>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</si>
  <si>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</si>
  <si>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</si>
  <si>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</si>
  <si>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</si>
  <si>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charset val="134"/>
      </rPr>
      <t xml:space="preserve">SALDO DE RECURSOS DISPONÍVEIS </t>
    </r>
    <r>
      <rPr>
        <b/>
        <sz val="10"/>
        <color rgb="FF333333"/>
        <rFont val="Calibri"/>
        <charset val="134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</si>
  <si>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</si>
  <si>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</si>
  <si>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</si>
  <si>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</si>
  <si>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</si>
  <si>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</si>
  <si>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</si>
  <si>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</si>
  <si>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</si>
  <si>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</si>
  <si>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</si>
  <si>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</si>
  <si>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</si>
  <si>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</si>
  <si>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</si>
  <si>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</si>
  <si>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</si>
  <si>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</si>
  <si>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</si>
  <si>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</si>
  <si>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</si>
  <si>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</si>
  <si>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</si>
  <si>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</si>
  <si>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</si>
  <si>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</si>
  <si>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</si>
  <si>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</si>
  <si>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</si>
  <si>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</si>
  <si>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</si>
  <si>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</si>
  <si>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</si>
  <si>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</si>
  <si>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</si>
  <si>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</si>
  <si>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</si>
  <si>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</si>
  <si>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</si>
  <si>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</si>
  <si>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</si>
  <si>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</si>
  <si>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</si>
  <si>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</si>
  <si>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</si>
  <si>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</si>
  <si>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</si>
  <si>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</si>
  <si>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</si>
  <si>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</si>
  <si>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</si>
  <si>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</si>
  <si>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</si>
  <si>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</si>
  <si>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</si>
  <si>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</si>
  <si>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</si>
  <si>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</si>
  <si>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</si>
  <si>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</si>
  <si>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</si>
  <si>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</si>
  <si>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</si>
  <si>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</si>
  <si>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</si>
  <si>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</si>
  <si>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</si>
  <si>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</si>
  <si>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</si>
  <si>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</si>
  <si>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</si>
  <si>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</si>
  <si>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</si>
  <si>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</si>
  <si>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</si>
  <si>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</si>
  <si>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</si>
  <si>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</si>
  <si>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</si>
  <si>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</si>
  <si>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</si>
  <si>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</si>
  <si>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</si>
  <si>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</si>
  <si>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</si>
  <si>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</si>
  <si>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</si>
  <si>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</si>
  <si>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</si>
  <si>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</si>
  <si>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</si>
  <si>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</si>
  <si>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</si>
  <si>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</si>
  <si>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</si>
  <si>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</si>
  <si>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</si>
  <si>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</si>
  <si>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</si>
  <si>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</si>
  <si>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</si>
  <si>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</si>
  <si>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</si>
  <si>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</si>
  <si>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</si>
  <si>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</si>
  <si>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</si>
  <si>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</si>
  <si>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</si>
  <si>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</si>
  <si>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</si>
  <si>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</si>
  <si>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</si>
  <si>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</si>
  <si>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</si>
  <si>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</si>
  <si>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</si>
  <si>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</si>
  <si>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</si>
  <si>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</si>
  <si>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</si>
  <si>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</si>
  <si>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</si>
  <si>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</si>
  <si>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</si>
  <si>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</si>
  <si>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</si>
  <si>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</si>
  <si>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</si>
  <si>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</si>
  <si>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</si>
  <si>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</si>
  <si>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</si>
  <si>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</si>
  <si>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</si>
  <si>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</si>
  <si>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</si>
  <si>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</si>
  <si>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</si>
  <si>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</si>
  <si>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</si>
  <si>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</si>
  <si>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</si>
  <si>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</si>
  <si>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</si>
  <si>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</si>
  <si>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</si>
  <si>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</si>
  <si>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</si>
  <si>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</si>
  <si>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</si>
  <si>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</si>
  <si>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</si>
  <si>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</si>
  <si>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</si>
  <si>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</si>
  <si>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</si>
  <si>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</si>
  <si>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</si>
  <si>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</si>
  <si>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</si>
  <si>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</si>
  <si>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</si>
  <si>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</si>
  <si>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</si>
  <si>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</si>
  <si>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</si>
  <si>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</si>
  <si>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</si>
  <si>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</si>
  <si>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</si>
  <si>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</si>
  <si>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</si>
  <si>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</si>
  <si>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</si>
  <si>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</si>
  <si>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</si>
  <si>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</si>
  <si>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</si>
  <si>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</si>
  <si>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</si>
  <si>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</si>
  <si>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</si>
  <si>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</si>
  <si>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</si>
  <si>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</si>
  <si>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</si>
  <si>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</si>
  <si>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</si>
  <si>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</si>
  <si>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</si>
  <si>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</si>
  <si>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</si>
  <si>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</si>
  <si>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</si>
  <si>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</si>
  <si>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</si>
  <si>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</si>
  <si>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</si>
  <si>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</si>
  <si>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</si>
  <si>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</si>
  <si>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</si>
  <si>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</si>
  <si>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</si>
  <si>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</si>
  <si>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</si>
  <si>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</si>
  <si>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</si>
  <si>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</si>
  <si>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</si>
  <si>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</si>
  <si>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</si>
  <si>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</si>
  <si>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</si>
  <si>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</si>
  <si>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</si>
  <si>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</si>
  <si>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</si>
  <si>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</si>
  <si>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</si>
  <si>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</si>
  <si>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</si>
  <si>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</si>
  <si>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</si>
  <si>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</si>
  <si>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</si>
  <si>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</si>
  <si>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</si>
  <si>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</si>
  <si>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</si>
  <si>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</si>
  <si>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</si>
  <si>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</si>
  <si>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charset val="134"/>
      </rPr>
      <t xml:space="preserve">      3.6.1.</t>
    </r>
    <r>
      <rPr>
        <sz val="14"/>
        <color rgb="FF333333"/>
        <rFont val="Calibri"/>
        <charset val="134"/>
      </rPr>
      <t xml:space="preserve"> Manutenção de Bem</t>
    </r>
    <r>
      <rPr>
        <sz val="12"/>
        <color rgb="FF333333"/>
        <rFont val="Calibri"/>
        <charset val="134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</si>
  <si>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</si>
  <si>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</si>
  <si>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</si>
  <si>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</si>
  <si>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</si>
  <si>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</si>
  <si>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</si>
  <si>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</si>
  <si>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</si>
  <si>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</si>
  <si>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</si>
  <si>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</si>
  <si>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</si>
  <si>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</si>
  <si>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</si>
  <si>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</si>
  <si>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</si>
  <si>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</si>
  <si>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</si>
  <si>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</si>
  <si>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</si>
  <si>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</si>
  <si>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</si>
  <si>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</si>
  <si>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</si>
  <si>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</si>
  <si>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</si>
  <si>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</si>
  <si>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</si>
  <si>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</si>
  <si>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</si>
  <si>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</si>
  <si>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</si>
  <si>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</si>
  <si>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</si>
  <si>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</si>
  <si>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</si>
  <si>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</si>
  <si>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</si>
  <si>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</si>
  <si>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</si>
  <si>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</si>
  <si>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</si>
  <si>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</si>
  <si>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</si>
  <si>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</si>
  <si>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</si>
  <si>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</si>
  <si>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</si>
  <si>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</si>
  <si>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</si>
  <si>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</si>
  <si>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</si>
  <si>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</si>
  <si>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</si>
  <si>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</si>
  <si>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</si>
  <si>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</si>
  <si>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</si>
  <si>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</si>
  <si>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</si>
  <si>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</si>
  <si>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</si>
  <si>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</si>
  <si>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</si>
  <si>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</si>
  <si>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</si>
  <si>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</si>
  <si>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</si>
  <si>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</si>
  <si>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</si>
  <si>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</si>
  <si>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</si>
  <si>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</si>
  <si>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</si>
  <si>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</si>
  <si>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</si>
  <si>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</si>
  <si>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</si>
  <si>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</si>
  <si>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</si>
  <si>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</si>
  <si>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</si>
  <si>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</si>
  <si>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</si>
  <si>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</si>
  <si>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</si>
  <si>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</si>
  <si>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</si>
  <si>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</si>
  <si>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</si>
  <si>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</si>
  <si>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</si>
  <si>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</si>
  <si>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</si>
  <si>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</si>
  <si>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</si>
  <si>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</si>
  <si>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</si>
  <si>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</si>
  <si>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</si>
  <si>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</si>
  <si>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</si>
  <si>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LUCIANA VENANCIO SANTOS SOUZA</t>
  </si>
  <si>
    <t>HOSPITAL PROV. DO RECIFE 1 - UNID. AURORA</t>
  </si>
  <si>
    <t>NÃO</t>
  </si>
  <si>
    <t>ISENTO PIS:</t>
  </si>
  <si>
    <r>
      <rPr>
        <b/>
        <sz val="12"/>
        <color rgb="FF333333"/>
        <rFont val="Arial"/>
        <charset val="134"/>
      </rPr>
      <t xml:space="preserve">UNIDADE </t>
    </r>
    <r>
      <rPr>
        <b/>
        <sz val="10"/>
        <color rgb="FF333333"/>
        <rFont val="Arial"/>
        <charset val="134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</si>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</sst>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33">
    <font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Arial"/>
      <charset val="134"/>
    </font>
    <font>
      <sz val="10"/>
      <color rgb="FFFF6600"/>
      <name val="Arial"/>
      <charset val="134"/>
    </font>
    <font>
      <b/>
      <sz val="12"/>
      <color rgb="FF333333"/>
      <name val="Calibri"/>
      <charset val="134"/>
    </font>
    <font>
      <b/>
      <sz val="10"/>
      <color rgb="FF333333"/>
      <name val="Calibri"/>
      <charset val="134"/>
    </font>
    <font>
      <sz val="10"/>
      <name val="Arial"/>
      <charset val="134"/>
    </font>
    <font>
      <sz val="12"/>
      <color rgb="FF333333"/>
      <name val="Calibri"/>
      <charset val="134"/>
    </font>
    <font>
      <b/>
      <sz val="9"/>
      <color theme="1"/>
      <name val="Calibri"/>
      <charset val="134"/>
    </font>
    <font>
      <sz val="14"/>
      <color rgb="FF333333"/>
      <name val="Calibri"/>
      <charset val="134"/>
    </font>
    <font>
      <b/>
      <sz val="14"/>
      <color rgb="FF333333"/>
      <name val="Calibri"/>
      <charset val="134"/>
    </font>
    <font>
      <b/>
      <sz val="16"/>
      <color rgb="FF333333"/>
      <name val="Calibri"/>
      <charset val="134"/>
    </font>
    <font>
      <sz val="11"/>
      <color rgb="FF333333"/>
      <name val="Calibri"/>
      <charset val="134"/>
    </font>
    <font>
      <sz val="10"/>
      <color rgb="FFFF0000"/>
      <name val="Arial"/>
      <charset val="134"/>
    </font>
    <font>
      <sz val="10"/>
      <name val="Arial"/>
      <family val="2"/>
    </font>
    <font>
      <sz val="14"/>
      <color rgb="FF333333"/>
      <name val="Calibri"/>
      <family val="2"/>
    </font>
    <font>
      <b/>
      <sz val="11"/>
      <color rgb="FFFF0000"/>
      <name val="Calibri"/>
      <charset val="134"/>
    </font>
    <font>
      <b/>
      <sz val="11"/>
      <color rgb="FF333333"/>
      <name val="Calibri"/>
      <charset val="134"/>
    </font>
    <font>
      <b/>
      <sz val="10"/>
      <color theme="1"/>
      <name val="Arial"/>
      <charset val="134"/>
    </font>
    <font>
      <b/>
      <sz val="18"/>
      <color rgb="FF333333"/>
      <name val="Calibri"/>
      <family val="2"/>
    </font>
    <font>
      <b/>
      <sz val="12"/>
      <color rgb="FFFF6600"/>
      <name val="Calibri"/>
      <charset val="134"/>
    </font>
    <font>
      <b/>
      <sz val="14"/>
      <color rgb="FF333333"/>
      <name val="Arial"/>
      <charset val="134"/>
    </font>
    <font>
      <b/>
      <sz val="12"/>
      <color rgb="FF333333"/>
      <name val="Arial"/>
      <charset val="134"/>
    </font>
    <font>
      <b/>
      <sz val="16"/>
      <color theme="1"/>
      <name val="Arial"/>
      <charset val="134"/>
    </font>
    <font>
      <b/>
      <sz val="10"/>
      <color rgb="FF333333"/>
      <name val="Arial"/>
      <charset val="134"/>
    </font>
    <font>
      <b/>
      <sz val="12"/>
      <color theme="1"/>
      <name val="Arial"/>
      <charset val="134"/>
    </font>
    <font>
      <b/>
      <sz val="12"/>
      <color rgb="FFFF0000"/>
      <name val="Calibri"/>
      <charset val="134"/>
    </font>
    <font>
      <b/>
      <sz val="12"/>
      <color rgb="FF333333"/>
      <name val="Calibri"/>
      <family val="2"/>
    </font>
    <font>
      <sz val="12"/>
      <color rgb="FFFF6600"/>
      <name val="Calibri"/>
      <charset val="134"/>
    </font>
    <font>
      <sz val="12"/>
      <color rgb="FF333333"/>
      <name val="Calibri"/>
      <family val="2"/>
    </font>
    <font>
      <b/>
      <sz val="13"/>
      <color rgb="FF333333"/>
      <name val="Calibri"/>
      <charset val="134"/>
    </font>
    <font>
      <b/>
      <sz val="14"/>
      <color theme="1"/>
      <name val="Arial"/>
      <family val="2"/>
    </font>
    <font>
      <b/>
      <i/>
      <sz val="14"/>
      <color rgb="FF333333"/>
      <name val="Calibri"/>
      <charset val="13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left" vertical="center"/>
    </xf>
    <xf numFmtId="0" fontId="6" fillId="2" borderId="5" xfId="0" applyFont="1" applyFill="1" applyBorder="1"/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10" fillId="0" borderId="6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0" fontId="10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8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6" fontId="9" fillId="0" borderId="6" xfId="0" applyNumberFormat="1" applyFont="1" applyBorder="1" applyAlignment="1" applyProtection="1">
      <alignment horizontal="center" vertical="center"/>
      <protection locked="0"/>
    </xf>
    <xf numFmtId="166" fontId="9" fillId="0" borderId="8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6" fontId="9" fillId="0" borderId="6" xfId="0" applyNumberFormat="1" applyFont="1" applyBorder="1" applyAlignment="1" applyProtection="1">
      <alignment horizontal="center" vertical="center"/>
    </xf>
    <xf numFmtId="166" fontId="9" fillId="0" borderId="8" xfId="0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2" fillId="2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6" xfId="0" applyFont="1" applyBorder="1" applyProtection="1"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Protection="1">
      <protection locked="0"/>
    </xf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4" fillId="2" borderId="1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0" fillId="4" borderId="6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2" fillId="2" borderId="9" xfId="0" applyFont="1" applyFill="1" applyBorder="1" applyAlignment="1">
      <alignment horizontal="center" vertical="center"/>
    </xf>
    <xf numFmtId="44" fontId="10" fillId="4" borderId="6" xfId="1" applyFont="1" applyFill="1" applyBorder="1" applyAlignment="1">
      <alignment horizontal="center" vertical="center"/>
    </xf>
    <xf numFmtId="44" fontId="10" fillId="4" borderId="8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12" fillId="0" borderId="8" xfId="0" applyFont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0" xfId="0" applyFont="1" applyFill="1" applyBorder="1"/>
    <xf numFmtId="0" fontId="16" fillId="3" borderId="9" xfId="0" applyFont="1" applyFill="1" applyBorder="1" applyAlignment="1">
      <alignment horizontal="left" vertical="center"/>
    </xf>
    <xf numFmtId="0" fontId="12" fillId="6" borderId="12" xfId="0" applyFont="1" applyFill="1" applyBorder="1" applyAlignment="1" applyProtection="1">
      <alignment vertical="center"/>
      <protection locked="0"/>
    </xf>
    <xf numFmtId="0" fontId="6" fillId="0" borderId="10" xfId="0" applyFont="1" applyBorder="1"/>
    <xf numFmtId="0" fontId="12" fillId="0" borderId="9" xfId="0" applyFont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68" fontId="24" fillId="3" borderId="13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8" fontId="24" fillId="3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2" fillId="4" borderId="13" xfId="0" applyNumberFormat="1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5" fontId="25" fillId="2" borderId="9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6" fillId="3" borderId="9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5" fontId="4" fillId="4" borderId="6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horizontal="left" vertical="center"/>
    </xf>
    <xf numFmtId="165" fontId="4" fillId="4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5" fontId="27" fillId="3" borderId="6" xfId="0" applyNumberFormat="1" applyFont="1" applyFill="1" applyBorder="1" applyAlignment="1">
      <alignment horizontal="left" vertical="center"/>
    </xf>
    <xf numFmtId="165" fontId="27" fillId="3" borderId="7" xfId="0" applyNumberFormat="1" applyFont="1" applyFill="1" applyBorder="1" applyAlignment="1">
      <alignment horizontal="left" vertical="center"/>
    </xf>
    <xf numFmtId="165" fontId="27" fillId="3" borderId="8" xfId="0" applyNumberFormat="1" applyFont="1" applyFill="1" applyBorder="1" applyAlignment="1">
      <alignment horizontal="left" vertical="center"/>
    </xf>
    <xf numFmtId="165" fontId="28" fillId="0" borderId="0" xfId="0" applyNumberFormat="1" applyFont="1" applyAlignment="1">
      <alignment vertical="center"/>
    </xf>
    <xf numFmtId="164" fontId="10" fillId="7" borderId="6" xfId="0" applyNumberFormat="1" applyFont="1" applyFill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left" vertical="center"/>
    </xf>
    <xf numFmtId="165" fontId="4" fillId="7" borderId="7" xfId="0" applyNumberFormat="1" applyFont="1" applyFill="1" applyBorder="1" applyAlignment="1">
      <alignment horizontal="left" vertical="center"/>
    </xf>
    <xf numFmtId="165" fontId="4" fillId="7" borderId="8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170" fontId="28" fillId="0" borderId="0" xfId="0" applyNumberFormat="1" applyFont="1" applyAlignment="1">
      <alignment vertical="center"/>
    </xf>
    <xf numFmtId="165" fontId="4" fillId="4" borderId="6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horizontal="left" vertical="center"/>
    </xf>
    <xf numFmtId="165" fontId="4" fillId="4" borderId="8" xfId="0" applyNumberFormat="1" applyFont="1" applyFill="1" applyBorder="1" applyAlignment="1">
      <alignment horizontal="left" vertical="center"/>
    </xf>
    <xf numFmtId="165" fontId="29" fillId="3" borderId="6" xfId="0" applyNumberFormat="1" applyFont="1" applyFill="1" applyBorder="1" applyAlignment="1">
      <alignment horizontal="left" vertical="center"/>
    </xf>
    <xf numFmtId="165" fontId="29" fillId="3" borderId="7" xfId="0" applyNumberFormat="1" applyFont="1" applyFill="1" applyBorder="1" applyAlignment="1">
      <alignment horizontal="left" vertical="center"/>
    </xf>
    <xf numFmtId="165" fontId="29" fillId="3" borderId="8" xfId="0" applyNumberFormat="1" applyFont="1" applyFill="1" applyBorder="1" applyAlignment="1">
      <alignment horizontal="left" vertical="center"/>
    </xf>
    <xf numFmtId="0" fontId="12" fillId="0" borderId="0" xfId="0" applyFont="1"/>
    <xf numFmtId="164" fontId="28" fillId="0" borderId="0" xfId="0" applyNumberFormat="1" applyFont="1" applyAlignment="1">
      <alignment vertical="center"/>
    </xf>
    <xf numFmtId="169" fontId="28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1" fillId="0" borderId="6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168" fontId="24" fillId="3" borderId="16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>
      <alignment vertical="center"/>
    </xf>
    <xf numFmtId="165" fontId="25" fillId="2" borderId="17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2" fillId="4" borderId="1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64" fontId="20" fillId="0" borderId="18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7" fillId="3" borderId="6" xfId="0" applyNumberFormat="1" applyFont="1" applyFill="1" applyBorder="1" applyAlignment="1">
      <alignment horizontal="left" vertical="center"/>
    </xf>
    <xf numFmtId="165" fontId="7" fillId="3" borderId="7" xfId="0" applyNumberFormat="1" applyFont="1" applyFill="1" applyBorder="1" applyAlignment="1">
      <alignment horizontal="left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vertical="center"/>
    </xf>
    <xf numFmtId="165" fontId="7" fillId="7" borderId="6" xfId="0" applyNumberFormat="1" applyFont="1" applyFill="1" applyBorder="1" applyAlignment="1">
      <alignment horizontal="left" vertical="center"/>
    </xf>
    <xf numFmtId="165" fontId="7" fillId="7" borderId="7" xfId="0" applyNumberFormat="1" applyFont="1" applyFill="1" applyBorder="1" applyAlignment="1">
      <alignment horizontal="left" vertical="center"/>
    </xf>
    <xf numFmtId="165" fontId="7" fillId="7" borderId="8" xfId="0" applyNumberFormat="1" applyFont="1" applyFill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5" fontId="7" fillId="0" borderId="6" xfId="0" applyNumberFormat="1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/>
    <xf numFmtId="164" fontId="9" fillId="8" borderId="6" xfId="0" applyNumberFormat="1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left" vertical="center"/>
    </xf>
    <xf numFmtId="165" fontId="7" fillId="8" borderId="7" xfId="0" applyNumberFormat="1" applyFont="1" applyFill="1" applyBorder="1" applyAlignment="1">
      <alignment horizontal="left" vertical="center"/>
    </xf>
    <xf numFmtId="165" fontId="7" fillId="8" borderId="8" xfId="0" applyNumberFormat="1" applyFont="1" applyFill="1" applyBorder="1" applyAlignment="1">
      <alignment horizontal="left" vertical="center"/>
    </xf>
    <xf numFmtId="164" fontId="10" fillId="9" borderId="6" xfId="0" applyNumberFormat="1" applyFont="1" applyFill="1" applyBorder="1" applyAlignment="1">
      <alignment horizontal="center" vertical="center"/>
    </xf>
    <xf numFmtId="164" fontId="10" fillId="9" borderId="8" xfId="0" applyNumberFormat="1" applyFont="1" applyFill="1" applyBorder="1" applyAlignment="1">
      <alignment horizontal="center" vertical="center"/>
    </xf>
    <xf numFmtId="165" fontId="4" fillId="9" borderId="6" xfId="0" applyNumberFormat="1" applyFont="1" applyFill="1" applyBorder="1" applyAlignment="1">
      <alignment horizontal="left" vertical="center"/>
    </xf>
    <xf numFmtId="165" fontId="4" fillId="9" borderId="7" xfId="0" applyNumberFormat="1" applyFont="1" applyFill="1" applyBorder="1" applyAlignment="1">
      <alignment horizontal="left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10" borderId="6" xfId="0" applyNumberFormat="1" applyFont="1" applyFill="1" applyBorder="1" applyAlignment="1">
      <alignment horizontal="center" vertical="center"/>
    </xf>
    <xf numFmtId="164" fontId="10" fillId="10" borderId="8" xfId="0" applyNumberFormat="1" applyFont="1" applyFill="1" applyBorder="1" applyAlignment="1">
      <alignment horizontal="center" vertical="center"/>
    </xf>
    <xf numFmtId="165" fontId="4" fillId="10" borderId="6" xfId="0" applyNumberFormat="1" applyFont="1" applyFill="1" applyBorder="1" applyAlignment="1">
      <alignment horizontal="left" vertical="center"/>
    </xf>
    <xf numFmtId="165" fontId="4" fillId="10" borderId="7" xfId="0" applyNumberFormat="1" applyFont="1" applyFill="1" applyBorder="1" applyAlignment="1">
      <alignment horizontal="left" vertical="center"/>
    </xf>
    <xf numFmtId="165" fontId="4" fillId="10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6" fontId="10" fillId="4" borderId="6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9" fillId="11" borderId="6" xfId="0" applyNumberFormat="1" applyFont="1" applyFill="1" applyBorder="1" applyAlignment="1">
      <alignment horizontal="center" vertical="center"/>
    </xf>
    <xf numFmtId="166" fontId="9" fillId="11" borderId="8" xfId="0" applyNumberFormat="1" applyFont="1" applyFill="1" applyBorder="1" applyAlignment="1">
      <alignment horizontal="center" vertical="center"/>
    </xf>
    <xf numFmtId="165" fontId="4" fillId="12" borderId="6" xfId="0" applyNumberFormat="1" applyFont="1" applyFill="1" applyBorder="1" applyAlignment="1">
      <alignment horizontal="left" vertical="center"/>
    </xf>
    <xf numFmtId="165" fontId="4" fillId="12" borderId="7" xfId="0" applyNumberFormat="1" applyFont="1" applyFill="1" applyBorder="1" applyAlignment="1">
      <alignment horizontal="left" vertical="center"/>
    </xf>
    <xf numFmtId="165" fontId="4" fillId="12" borderId="8" xfId="0" applyNumberFormat="1" applyFont="1" applyFill="1" applyBorder="1" applyAlignment="1">
      <alignment horizontal="left" vertical="center"/>
    </xf>
    <xf numFmtId="165" fontId="27" fillId="0" borderId="6" xfId="0" applyNumberFormat="1" applyFont="1" applyBorder="1" applyAlignment="1">
      <alignment horizontal="left" vertical="center"/>
    </xf>
    <xf numFmtId="165" fontId="27" fillId="0" borderId="7" xfId="0" applyNumberFormat="1" applyFont="1" applyBorder="1" applyAlignment="1">
      <alignment horizontal="left" vertical="center"/>
    </xf>
    <xf numFmtId="165" fontId="27" fillId="0" borderId="8" xfId="0" applyNumberFormat="1" applyFont="1" applyBorder="1" applyAlignment="1">
      <alignment horizontal="left" vertical="center"/>
    </xf>
    <xf numFmtId="171" fontId="10" fillId="4" borderId="12" xfId="0" applyNumberFormat="1" applyFont="1" applyFill="1" applyBorder="1" applyAlignment="1">
      <alignment horizontal="center" vertical="center"/>
    </xf>
    <xf numFmtId="164" fontId="30" fillId="4" borderId="1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64" fontId="30" fillId="4" borderId="7" xfId="0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 wrapText="1"/>
    </xf>
    <xf numFmtId="164" fontId="22" fillId="3" borderId="8" xfId="0" applyNumberFormat="1" applyFont="1" applyFill="1" applyBorder="1" applyAlignment="1">
      <alignment horizontal="center" vertical="center" wrapText="1"/>
    </xf>
    <xf numFmtId="165" fontId="21" fillId="3" borderId="6" xfId="0" applyNumberFormat="1" applyFont="1" applyFill="1" applyBorder="1" applyAlignment="1">
      <alignment horizontal="center" vertical="center"/>
    </xf>
    <xf numFmtId="165" fontId="21" fillId="3" borderId="7" xfId="0" applyNumberFormat="1" applyFont="1" applyFill="1" applyBorder="1" applyAlignment="1">
      <alignment horizontal="center" vertical="center"/>
    </xf>
    <xf numFmtId="165" fontId="21" fillId="3" borderId="8" xfId="0" applyNumberFormat="1" applyFont="1" applyFill="1" applyBorder="1" applyAlignment="1">
      <alignment horizontal="center" vertical="center"/>
    </xf>
    <xf numFmtId="172" fontId="25" fillId="3" borderId="12" xfId="0" applyNumberFormat="1" applyFont="1" applyFill="1" applyBorder="1" applyAlignment="1">
      <alignment horizontal="center" vertical="center"/>
    </xf>
    <xf numFmtId="164" fontId="22" fillId="3" borderId="13" xfId="0" applyNumberFormat="1" applyFont="1" applyFill="1" applyBorder="1" applyAlignment="1">
      <alignment horizontal="center" vertical="center" wrapText="1"/>
    </xf>
    <xf numFmtId="165" fontId="31" fillId="0" borderId="12" xfId="0" applyNumberFormat="1" applyFont="1" applyBorder="1" applyAlignment="1" applyProtection="1">
      <alignment horizontal="left" vertical="center"/>
      <protection locked="0"/>
    </xf>
    <xf numFmtId="165" fontId="22" fillId="3" borderId="6" xfId="0" applyNumberFormat="1" applyFont="1" applyFill="1" applyBorder="1" applyAlignment="1" applyProtection="1">
      <alignment horizontal="center" vertical="center"/>
      <protection locked="0"/>
    </xf>
    <xf numFmtId="165" fontId="22" fillId="3" borderId="8" xfId="0" applyNumberFormat="1" applyFont="1" applyFill="1" applyBorder="1" applyAlignment="1" applyProtection="1">
      <alignment horizontal="center" vertical="center"/>
      <protection locked="0"/>
    </xf>
    <xf numFmtId="164" fontId="32" fillId="9" borderId="6" xfId="0" applyNumberFormat="1" applyFont="1" applyFill="1" applyBorder="1" applyAlignment="1" applyProtection="1">
      <alignment horizontal="center" vertical="center"/>
      <protection locked="0"/>
    </xf>
    <xf numFmtId="164" fontId="22" fillId="4" borderId="12" xfId="0" applyNumberFormat="1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23" fillId="2" borderId="13" xfId="0" applyNumberFormat="1" applyFont="1" applyFill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0" xfId="0" applyNumberFormat="1" applyFont="1" applyFill="1" applyAlignment="1">
      <alignment vertical="center"/>
    </xf>
    <xf numFmtId="1" fontId="23" fillId="2" borderId="14" xfId="0" applyNumberFormat="1" applyFont="1" applyFill="1" applyBorder="1" applyAlignment="1" applyProtection="1">
      <alignment horizontal="center" vertical="center"/>
      <protection locked="0"/>
    </xf>
    <xf numFmtId="168" fontId="2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/>
    <xf numFmtId="164" fontId="20" fillId="0" borderId="6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31094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31094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MAIO/GCM/13.2%20PCF%20PCR%2005.2022%20Vers&#227;o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20798.93</v>
          </cell>
          <cell r="F12">
            <v>0</v>
          </cell>
          <cell r="G12">
            <v>250.58</v>
          </cell>
          <cell r="H12">
            <v>24400.829999999998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250.58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>
            <v>0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1">
          <cell r="L1">
            <v>0</v>
          </cell>
        </row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892.03</v>
          </cell>
        </row>
        <row r="4">
          <cell r="Q4">
            <v>892.03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697.03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102">
          <cell r="Q102">
            <v>0</v>
          </cell>
        </row>
        <row r="113">
          <cell r="Q11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192195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697.03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A16" zoomScale="80" zoomScaleNormal="80" workbookViewId="0">
      <selection activeCell="C24" sqref="C24:E24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428</v>
      </c>
      <c r="E1" s="112"/>
      <c r="F1" s="289" t="s">
        <v>427</v>
      </c>
      <c r="G1" s="288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7"/>
      <c r="D2" s="198" t="s">
        <v>426</v>
      </c>
      <c r="E2" s="14"/>
      <c r="F2" s="151" t="s">
        <v>425</v>
      </c>
      <c r="G2" s="151" t="s">
        <v>424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7"/>
      <c r="D3" s="198" t="s">
        <v>423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11"/>
      <c r="D4" s="198" t="s">
        <v>422</v>
      </c>
      <c r="E4" s="14"/>
      <c r="F4" s="286">
        <v>44682</v>
      </c>
      <c r="G4" s="285">
        <v>6</v>
      </c>
      <c r="H4" s="5"/>
      <c r="I4" s="28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421</v>
      </c>
    </row>
    <row r="5" spans="1:54" ht="15.75">
      <c r="A5" s="4"/>
      <c r="B5" s="3"/>
      <c r="C5" s="111"/>
      <c r="D5" s="196" t="s">
        <v>420</v>
      </c>
      <c r="E5" s="284"/>
      <c r="F5" s="283"/>
      <c r="G5" s="282"/>
      <c r="H5" s="5"/>
      <c r="I5" s="28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419</v>
      </c>
    </row>
    <row r="6" spans="1:54" ht="18.75">
      <c r="A6" s="4"/>
      <c r="B6" s="3"/>
      <c r="C6" s="142" t="s">
        <v>418</v>
      </c>
      <c r="D6" s="192"/>
      <c r="E6" s="280" t="s">
        <v>91</v>
      </c>
      <c r="F6" s="279" t="s">
        <v>417</v>
      </c>
      <c r="G6" s="278" t="s">
        <v>416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7" t="s">
        <v>415</v>
      </c>
      <c r="D7" s="276"/>
      <c r="E7" s="275" t="s">
        <v>414</v>
      </c>
      <c r="F7" s="274" t="s">
        <v>413</v>
      </c>
      <c r="G7" s="273" t="str">
        <f>IFERROR(VLOOKUP($C$7,'[1]DADOS (OCULTAR)'!$Q$3:$S$133,3,0),"")</f>
        <v>108949880008-00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72" t="str">
        <f>IFERROR(VLOOKUP($C$7,'[1]DADOS (OCULTAR)'!$Q$3:$S$120,2,0),"")</f>
        <v>Sociedade Pernambucana de Combate ao Cânce -HCP GESTÃO</v>
      </c>
      <c r="D8" s="271"/>
      <c r="E8" s="270"/>
      <c r="F8" s="269" t="s">
        <v>412</v>
      </c>
      <c r="G8" s="268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7" t="s">
        <v>9</v>
      </c>
      <c r="D9" s="266"/>
      <c r="E9" s="265"/>
      <c r="F9" s="264" t="s">
        <v>411</v>
      </c>
      <c r="G9" s="259">
        <f>IFERROR(VLOOKUP(C7,'[1]DADOS (OCULTAR)'!$Q$3:$T$133,4,0),"")</f>
        <v>43922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3"/>
      <c r="D10" s="262"/>
      <c r="E10" s="261"/>
      <c r="F10" s="260" t="s">
        <v>410</v>
      </c>
      <c r="G10" s="259" t="str">
        <f>IFERROR(VLOOKUP(C7,'[1]DADOS (OCULTAR)'!$Q$3:$U$120,5,0),"")</f>
        <v>4801.01.10.2020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409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8" t="s">
        <v>408</v>
      </c>
      <c r="D12" s="227"/>
      <c r="E12" s="226"/>
      <c r="F12" s="59">
        <v>0</v>
      </c>
      <c r="G12" s="58"/>
      <c r="H12" s="57" t="s">
        <v>405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8" t="s">
        <v>407</v>
      </c>
      <c r="D13" s="227"/>
      <c r="E13" s="226"/>
      <c r="F13" s="59">
        <v>0</v>
      </c>
      <c r="G13" s="58"/>
      <c r="H13" s="57" t="s">
        <v>405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8" t="s">
        <v>406</v>
      </c>
      <c r="D14" s="227"/>
      <c r="E14" s="226"/>
      <c r="F14" s="59">
        <v>0</v>
      </c>
      <c r="G14" s="58"/>
      <c r="H14" s="57" t="s">
        <v>405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8" t="s">
        <v>404</v>
      </c>
      <c r="D15" s="227"/>
      <c r="E15" s="226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8" t="s">
        <v>403</v>
      </c>
      <c r="D16" s="227"/>
      <c r="E16" s="226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8" t="s">
        <v>402</v>
      </c>
      <c r="D17" s="227"/>
      <c r="E17" s="226"/>
      <c r="F17" s="59">
        <f>IF(C6="Prestação_de_Contas_OSS",'[1]Mem. Cálc. Núcleo'!F13,0)</f>
        <v>0</v>
      </c>
      <c r="G17" s="58"/>
      <c r="H17" s="209" t="s">
        <v>401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8" t="s">
        <v>400</v>
      </c>
      <c r="D18" s="257"/>
      <c r="E18" s="256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399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8" t="s">
        <v>398</v>
      </c>
      <c r="D20" s="227"/>
      <c r="E20" s="226"/>
      <c r="F20" s="59">
        <v>454.22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8" t="s">
        <v>397</v>
      </c>
      <c r="D21" s="227"/>
      <c r="E21" s="226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8" t="s">
        <v>396</v>
      </c>
      <c r="D22" s="227"/>
      <c r="E22" s="226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8" t="s">
        <v>395</v>
      </c>
      <c r="D23" s="227"/>
      <c r="E23" s="226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8" t="s">
        <v>394</v>
      </c>
      <c r="D24" s="227"/>
      <c r="E24" s="226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8" t="s">
        <v>393</v>
      </c>
      <c r="D25" s="227"/>
      <c r="E25" s="226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8" t="s">
        <v>392</v>
      </c>
      <c r="D26" s="227"/>
      <c r="E26" s="226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5" t="s">
        <v>391</v>
      </c>
      <c r="D27" s="254"/>
      <c r="E27" s="253"/>
      <c r="F27" s="252">
        <f>SUM(F20:G26)</f>
        <v>454.22</v>
      </c>
      <c r="G27" s="251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390</v>
      </c>
      <c r="D28" s="162"/>
      <c r="E28" s="161"/>
      <c r="F28" s="250">
        <f>F27+F19</f>
        <v>454.22</v>
      </c>
      <c r="G28" s="249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8"/>
      <c r="F29" s="247"/>
      <c r="G29" s="246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389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5" t="s">
        <v>388</v>
      </c>
      <c r="D31" s="244"/>
      <c r="E31" s="243"/>
      <c r="F31" s="242">
        <f>F32+SUM(F38:F41)+F55</f>
        <v>45450.34</v>
      </c>
      <c r="G31" s="241"/>
      <c r="H31" s="57"/>
      <c r="I31" s="225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30"/>
      <c r="B32" s="3"/>
      <c r="C32" s="240" t="s">
        <v>387</v>
      </c>
      <c r="D32" s="239"/>
      <c r="E32" s="238"/>
      <c r="F32" s="237">
        <f>F33+F36+F37</f>
        <v>0</v>
      </c>
      <c r="G32" s="236"/>
      <c r="H32" s="57"/>
      <c r="I32" s="225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5" t="s">
        <v>386</v>
      </c>
      <c r="D33" s="234"/>
      <c r="E33" s="233"/>
      <c r="F33" s="232">
        <f>F34+F35</f>
        <v>0</v>
      </c>
      <c r="G33" s="231"/>
      <c r="H33" s="57"/>
      <c r="I33" s="225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30" t="s">
        <v>385</v>
      </c>
      <c r="B34" s="3" t="s">
        <v>378</v>
      </c>
      <c r="C34" s="228" t="s">
        <v>384</v>
      </c>
      <c r="D34" s="227"/>
      <c r="E34" s="226"/>
      <c r="F34" s="31">
        <f>'[1]TCE - ANEXO II - Preencher'!Y1</f>
        <v>0</v>
      </c>
      <c r="G34" s="30"/>
      <c r="H34" s="57" t="s">
        <v>376</v>
      </c>
      <c r="I34" s="225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30" t="s">
        <v>383</v>
      </c>
      <c r="B35" s="3" t="s">
        <v>378</v>
      </c>
      <c r="C35" s="228" t="s">
        <v>382</v>
      </c>
      <c r="D35" s="227"/>
      <c r="E35" s="226"/>
      <c r="F35" s="31">
        <f>'[1]TCE - ANEXO II - Preencher'!Y2</f>
        <v>0</v>
      </c>
      <c r="G35" s="30"/>
      <c r="H35" s="57" t="s">
        <v>376</v>
      </c>
      <c r="I35" s="225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30" t="s">
        <v>381</v>
      </c>
      <c r="B36" s="3" t="s">
        <v>378</v>
      </c>
      <c r="C36" s="228" t="s">
        <v>380</v>
      </c>
      <c r="D36" s="227"/>
      <c r="E36" s="226"/>
      <c r="F36" s="31">
        <f>'[1]TCE - ANEXO II - Preencher'!Y4</f>
        <v>0</v>
      </c>
      <c r="G36" s="30"/>
      <c r="H36" s="57" t="s">
        <v>376</v>
      </c>
      <c r="I36" s="225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30" t="s">
        <v>379</v>
      </c>
      <c r="B37" s="3" t="s">
        <v>378</v>
      </c>
      <c r="C37" s="228" t="s">
        <v>377</v>
      </c>
      <c r="D37" s="227"/>
      <c r="E37" s="226"/>
      <c r="F37" s="31">
        <f>'[1]TCE - ANEXO II - Preencher'!Y3</f>
        <v>0</v>
      </c>
      <c r="G37" s="30"/>
      <c r="H37" s="57" t="s">
        <v>376</v>
      </c>
      <c r="I37" s="225"/>
      <c r="J37" s="157"/>
      <c r="K37" s="157"/>
      <c r="L37" s="2"/>
      <c r="M37" s="2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8" t="s">
        <v>375</v>
      </c>
      <c r="D38" s="227"/>
      <c r="E38" s="226"/>
      <c r="F38" s="31">
        <f>[1]MEM.CÁLC.FP.!$D$97</f>
        <v>0</v>
      </c>
      <c r="G38" s="30"/>
      <c r="H38" s="57" t="s">
        <v>351</v>
      </c>
      <c r="I38" s="225"/>
      <c r="J38" s="157"/>
      <c r="K38" s="157"/>
      <c r="L38" s="229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8" t="s">
        <v>374</v>
      </c>
      <c r="D39" s="227"/>
      <c r="E39" s="226"/>
      <c r="F39" s="31">
        <f>IF(G6="SIM","",[1]MEM.CÁLC.FP.!$D$98)</f>
        <v>0</v>
      </c>
      <c r="G39" s="30"/>
      <c r="H39" s="57" t="s">
        <v>351</v>
      </c>
      <c r="I39" s="225"/>
      <c r="J39" s="157"/>
      <c r="K39" s="157"/>
      <c r="L39" s="229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8" t="s">
        <v>371</v>
      </c>
      <c r="D40" s="227"/>
      <c r="E40" s="226"/>
      <c r="F40" s="31">
        <f>[1]MEM.CÁLC.FP.!$C$101</f>
        <v>0</v>
      </c>
      <c r="G40" s="30"/>
      <c r="H40" s="57" t="s">
        <v>351</v>
      </c>
      <c r="I40" s="225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370</v>
      </c>
      <c r="D41" s="162"/>
      <c r="E41" s="161"/>
      <c r="F41" s="92">
        <f>F42+F46+F50</f>
        <v>45450.34</v>
      </c>
      <c r="G41" s="91"/>
      <c r="H41" s="57"/>
      <c r="I41" s="225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4" t="s">
        <v>369</v>
      </c>
      <c r="D42" s="223"/>
      <c r="E42" s="222"/>
      <c r="F42" s="170">
        <f>SUM(F43:G45)</f>
        <v>0</v>
      </c>
      <c r="G42" s="169"/>
      <c r="H42" s="57"/>
      <c r="I42" s="221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216" t="s">
        <v>368</v>
      </c>
      <c r="D43" s="215"/>
      <c r="E43" s="214"/>
      <c r="F43" s="31">
        <f>SUM([1]MEM.CÁLC.FP.!D6:D7)</f>
        <v>0</v>
      </c>
      <c r="G43" s="30"/>
      <c r="H43" s="57" t="s">
        <v>351</v>
      </c>
      <c r="I43" s="221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216" t="s">
        <v>367</v>
      </c>
      <c r="D44" s="215"/>
      <c r="E44" s="214"/>
      <c r="F44" s="31">
        <f>SUM([1]MEM.CÁLC.FP.!F6:F7)</f>
        <v>0</v>
      </c>
      <c r="G44" s="30"/>
      <c r="H44" s="57" t="s">
        <v>351</v>
      </c>
      <c r="I44" s="221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216" t="s">
        <v>366</v>
      </c>
      <c r="D45" s="215"/>
      <c r="E45" s="214"/>
      <c r="F45" s="31">
        <f>IF(G6="SIM","",SUM([1]MEM.CÁLC.FP.!G6:G7))</f>
        <v>0</v>
      </c>
      <c r="G45" s="30"/>
      <c r="H45" s="57" t="s">
        <v>351</v>
      </c>
      <c r="I45" s="221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365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216" t="s">
        <v>364</v>
      </c>
      <c r="D47" s="215"/>
      <c r="E47" s="214"/>
      <c r="F47" s="31">
        <f>SUM([1]MEM.CÁLC.FP.!D9:D10)</f>
        <v>0</v>
      </c>
      <c r="G47" s="30"/>
      <c r="H47" s="57" t="s">
        <v>351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216" t="s">
        <v>363</v>
      </c>
      <c r="D48" s="215"/>
      <c r="E48" s="214"/>
      <c r="F48" s="31">
        <f>SUM([1]MEM.CÁLC.FP.!F9:F10)</f>
        <v>0</v>
      </c>
      <c r="G48" s="30"/>
      <c r="H48" s="57" t="s">
        <v>351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216" t="s">
        <v>362</v>
      </c>
      <c r="D49" s="215"/>
      <c r="E49" s="214"/>
      <c r="F49" s="31">
        <f>IF(G6="SIM","",SUM([1]MEM.CÁLC.FP.!G9:G10))</f>
        <v>0</v>
      </c>
      <c r="G49" s="30"/>
      <c r="H49" s="57" t="s">
        <v>351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361</v>
      </c>
      <c r="D50" s="162"/>
      <c r="E50" s="161"/>
      <c r="F50" s="92">
        <f>SUM(F51:G54)</f>
        <v>45450.34</v>
      </c>
      <c r="G50" s="91"/>
      <c r="H50" s="57"/>
      <c r="I50" s="221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216" t="s">
        <v>360</v>
      </c>
      <c r="D51" s="215"/>
      <c r="E51" s="214"/>
      <c r="F51" s="31">
        <f>[1]MEM.CÁLC.FP.!D12+[1]MEM.CÁLC.FP.!D14-[1]MEM.CÁLC.FP.!D13-[1]MEM.CÁLC.FP.!D15</f>
        <v>20798.93</v>
      </c>
      <c r="G51" s="30"/>
      <c r="H51" s="57" t="s">
        <v>351</v>
      </c>
      <c r="I51" s="221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216" t="s">
        <v>359</v>
      </c>
      <c r="D52" s="215"/>
      <c r="E52" s="214"/>
      <c r="F52" s="31">
        <f>SUM([1]MEM.CÁLC.FP.!F12:F15)</f>
        <v>0</v>
      </c>
      <c r="G52" s="30"/>
      <c r="H52" s="57" t="s">
        <v>351</v>
      </c>
      <c r="I52" s="221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216" t="s">
        <v>357</v>
      </c>
      <c r="D53" s="215"/>
      <c r="E53" s="214"/>
      <c r="F53" s="31">
        <f>IF(G6="SIM","",SUM([1]MEM.CÁLC.FP.!G12:G15))</f>
        <v>250.58</v>
      </c>
      <c r="G53" s="30"/>
      <c r="H53" s="57" t="s">
        <v>351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216" t="s">
        <v>354</v>
      </c>
      <c r="D54" s="215"/>
      <c r="E54" s="214"/>
      <c r="F54" s="31">
        <f>SUM([1]MEM.CÁLC.FP.!H12:H15)</f>
        <v>24400.829999999998</v>
      </c>
      <c r="G54" s="30"/>
      <c r="H54" s="57" t="s">
        <v>351</v>
      </c>
      <c r="I54" s="221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353</v>
      </c>
      <c r="D55" s="162"/>
      <c r="E55" s="161"/>
      <c r="F55" s="92">
        <f>F56</f>
        <v>0</v>
      </c>
      <c r="G55" s="91"/>
      <c r="H55" s="57"/>
      <c r="I55" s="221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216" t="s">
        <v>352</v>
      </c>
      <c r="D56" s="215"/>
      <c r="E56" s="214"/>
      <c r="F56" s="31">
        <f>[1]MEM.CÁLC.FP.!J17</f>
        <v>0</v>
      </c>
      <c r="G56" s="30"/>
      <c r="H56" s="57" t="s">
        <v>351</v>
      </c>
      <c r="I56" s="221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63" t="s">
        <v>348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216" t="s">
        <v>345</v>
      </c>
      <c r="D58" s="215"/>
      <c r="E58" s="214"/>
      <c r="F58" s="59"/>
      <c r="G58" s="58"/>
      <c r="H58" s="57" t="s">
        <v>289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216" t="s">
        <v>343</v>
      </c>
      <c r="D59" s="215"/>
      <c r="E59" s="214"/>
      <c r="F59" s="59"/>
      <c r="G59" s="58"/>
      <c r="H59" s="57" t="s">
        <v>289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216" t="s">
        <v>341</v>
      </c>
      <c r="D60" s="215"/>
      <c r="E60" s="214"/>
      <c r="F60" s="59"/>
      <c r="G60" s="58"/>
      <c r="H60" s="57" t="s">
        <v>289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216" t="s">
        <v>338</v>
      </c>
      <c r="D61" s="215"/>
      <c r="E61" s="214"/>
      <c r="F61" s="59"/>
      <c r="G61" s="58"/>
      <c r="H61" s="57" t="s">
        <v>289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216" t="s">
        <v>335</v>
      </c>
      <c r="D62" s="215"/>
      <c r="E62" s="214"/>
      <c r="F62" s="59"/>
      <c r="G62" s="58"/>
      <c r="H62" s="57" t="s">
        <v>289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216" t="s">
        <v>332</v>
      </c>
      <c r="D63" s="215"/>
      <c r="E63" s="214"/>
      <c r="F63" s="59"/>
      <c r="G63" s="58"/>
      <c r="H63" s="57" t="s">
        <v>289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216" t="s">
        <v>330</v>
      </c>
      <c r="D64" s="215"/>
      <c r="E64" s="214"/>
      <c r="F64" s="59"/>
      <c r="G64" s="58"/>
      <c r="H64" s="57" t="s">
        <v>289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216" t="s">
        <v>329</v>
      </c>
      <c r="D65" s="215"/>
      <c r="E65" s="214"/>
      <c r="F65" s="59"/>
      <c r="G65" s="58"/>
      <c r="H65" s="57" t="s">
        <v>289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63" t="s">
        <v>326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216" t="s">
        <v>323</v>
      </c>
      <c r="D67" s="215"/>
      <c r="E67" s="214"/>
      <c r="F67" s="59"/>
      <c r="G67" s="58"/>
      <c r="H67" s="57" t="s">
        <v>289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216" t="s">
        <v>320</v>
      </c>
      <c r="D68" s="215"/>
      <c r="E68" s="214"/>
      <c r="F68" s="59"/>
      <c r="G68" s="58"/>
      <c r="H68" s="57" t="s">
        <v>289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216" t="s">
        <v>318</v>
      </c>
      <c r="D69" s="215"/>
      <c r="E69" s="214"/>
      <c r="F69" s="59"/>
      <c r="G69" s="58"/>
      <c r="H69" s="57" t="s">
        <v>289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216" t="s">
        <v>315</v>
      </c>
      <c r="D70" s="215"/>
      <c r="E70" s="214"/>
      <c r="F70" s="59"/>
      <c r="G70" s="58"/>
      <c r="H70" s="57" t="s">
        <v>289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216" t="s">
        <v>314</v>
      </c>
      <c r="D71" s="215"/>
      <c r="E71" s="214"/>
      <c r="F71" s="59"/>
      <c r="G71" s="58"/>
      <c r="H71" s="57" t="s">
        <v>289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63" t="s">
        <v>311</v>
      </c>
      <c r="D72" s="162"/>
      <c r="E72" s="161"/>
      <c r="F72" s="220">
        <f>F73+F74</f>
        <v>0</v>
      </c>
      <c r="G72" s="219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216" t="s">
        <v>310</v>
      </c>
      <c r="D73" s="215"/>
      <c r="E73" s="214"/>
      <c r="F73" s="59"/>
      <c r="G73" s="58"/>
      <c r="H73" s="57" t="s">
        <v>289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63" t="s">
        <v>308</v>
      </c>
      <c r="D74" s="162"/>
      <c r="E74" s="161"/>
      <c r="F74" s="220">
        <f>F75+F76+F79+F80</f>
        <v>0</v>
      </c>
      <c r="G74" s="219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216" t="s">
        <v>307</v>
      </c>
      <c r="D75" s="215"/>
      <c r="E75" s="214"/>
      <c r="F75" s="59"/>
      <c r="G75" s="58"/>
      <c r="H75" s="57" t="s">
        <v>289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63" t="s">
        <v>304</v>
      </c>
      <c r="D76" s="162"/>
      <c r="E76" s="161"/>
      <c r="F76" s="220">
        <f>SUM(F77:G78)</f>
        <v>0</v>
      </c>
      <c r="G76" s="219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216" t="s">
        <v>302</v>
      </c>
      <c r="D77" s="215"/>
      <c r="E77" s="214"/>
      <c r="F77" s="59"/>
      <c r="G77" s="58"/>
      <c r="H77" s="57" t="s">
        <v>289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216" t="s">
        <v>299</v>
      </c>
      <c r="D78" s="215"/>
      <c r="E78" s="214"/>
      <c r="F78" s="59"/>
      <c r="G78" s="58"/>
      <c r="H78" s="57" t="s">
        <v>289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216" t="s">
        <v>297</v>
      </c>
      <c r="D79" s="215"/>
      <c r="E79" s="214"/>
      <c r="F79" s="59"/>
      <c r="G79" s="58"/>
      <c r="H79" s="57" t="s">
        <v>289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216" t="s">
        <v>294</v>
      </c>
      <c r="D80" s="215"/>
      <c r="E80" s="214"/>
      <c r="F80" s="59"/>
      <c r="G80" s="58"/>
      <c r="H80" s="57" t="s">
        <v>289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216" t="s">
        <v>291</v>
      </c>
      <c r="D81" s="215"/>
      <c r="E81" s="214"/>
      <c r="F81" s="59"/>
      <c r="G81" s="58"/>
      <c r="H81" s="57" t="s">
        <v>289</v>
      </c>
      <c r="I81" s="218"/>
      <c r="J81" s="217"/>
      <c r="K81" s="21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216" t="s">
        <v>290</v>
      </c>
      <c r="D82" s="215"/>
      <c r="E82" s="214"/>
      <c r="F82" s="59"/>
      <c r="G82" s="58"/>
      <c r="H82" s="57" t="s">
        <v>289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4" t="s">
        <v>288</v>
      </c>
      <c r="B83" s="3" t="s">
        <v>287</v>
      </c>
      <c r="C83" s="163" t="s">
        <v>286</v>
      </c>
      <c r="D83" s="162"/>
      <c r="E83" s="161"/>
      <c r="F83" s="92">
        <f>F84+F85+F88</f>
        <v>195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216" t="s">
        <v>285</v>
      </c>
      <c r="D84" s="215"/>
      <c r="E84" s="214"/>
      <c r="F84" s="31">
        <f>SUMIF('[1]TCE - ANEXO IV - Preencher'!$D:$D,'CONTÁBIL- FINANCEIRA '!A83,'[1]TCE - ANEXO IV - Preencher'!$N:$N)</f>
        <v>0</v>
      </c>
      <c r="G84" s="30"/>
      <c r="H84" s="57" t="s">
        <v>108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4" t="s">
        <v>284</v>
      </c>
      <c r="B85" s="3" t="s">
        <v>164</v>
      </c>
      <c r="C85" s="163" t="s">
        <v>283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282</v>
      </c>
      <c r="B86" s="3" t="s">
        <v>164</v>
      </c>
      <c r="C86" s="216" t="s">
        <v>281</v>
      </c>
      <c r="D86" s="215"/>
      <c r="E86" s="214"/>
      <c r="F86" s="31">
        <f>SUMIF('[1]TCE - ANEXO IV - Preencher'!$D:$D,'CONTÁBIL- FINANCEIRA '!A85,'[1]TCE - ANEXO IV - Preencher'!$N:$N)</f>
        <v>0</v>
      </c>
      <c r="G86" s="30"/>
      <c r="H86" s="57" t="s">
        <v>108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216" t="s">
        <v>280</v>
      </c>
      <c r="D87" s="215"/>
      <c r="E87" s="214"/>
      <c r="F87" s="31">
        <f>SUMIF('[1]TCE - ANEXO IV - Preencher'!$D:$D,'CONTÁBIL- FINANCEIRA '!A86,'[1]TCE - ANEXO IV - Preencher'!$N:$N)</f>
        <v>0</v>
      </c>
      <c r="G87" s="30"/>
      <c r="H87" s="57" t="s">
        <v>108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4" t="s">
        <v>279</v>
      </c>
      <c r="B88" s="3" t="s">
        <v>276</v>
      </c>
      <c r="C88" s="163" t="s">
        <v>278</v>
      </c>
      <c r="D88" s="162"/>
      <c r="E88" s="161"/>
      <c r="F88" s="92">
        <f>F89+F90</f>
        <v>195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277</v>
      </c>
      <c r="B89" s="3" t="s">
        <v>276</v>
      </c>
      <c r="C89" s="216" t="s">
        <v>275</v>
      </c>
      <c r="D89" s="215"/>
      <c r="E89" s="214"/>
      <c r="F89" s="31">
        <f>SUMIF('[1]TCE - ANEXO IV - Preencher'!$D:$D,'CONTÁBIL- FINANCEIRA '!A88,'[1]TCE - ANEXO IV - Preencher'!$N:$N)</f>
        <v>195</v>
      </c>
      <c r="G89" s="30"/>
      <c r="H89" s="57" t="s">
        <v>108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216" t="s">
        <v>274</v>
      </c>
      <c r="D90" s="215"/>
      <c r="E90" s="214"/>
      <c r="F90" s="31">
        <f>SUMIF('[1]TCE - ANEXO IV - Preencher'!$D:$D,'CONTÁBIL- FINANCEIRA '!A89,'[1]TCE - ANEXO IV - Preencher'!$N:$N)</f>
        <v>0</v>
      </c>
      <c r="G90" s="30"/>
      <c r="H90" s="57" t="s">
        <v>108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273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44682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92</v>
      </c>
      <c r="D99" s="192"/>
      <c r="E99" s="140" t="s">
        <v>91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36">
      <c r="A100" s="4"/>
      <c r="B100" s="3"/>
      <c r="C100" s="189" t="str">
        <f>IF(C7=0,"",C7)</f>
        <v>HOSPITAL PROV. DO RECIFE 1 - UNID. AURORA</v>
      </c>
      <c r="D100" s="188"/>
      <c r="E100" s="187" t="str">
        <f>IF(E7=0,"",E7)</f>
        <v>LUCIANA VENANCIO SANTOS SOUZA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272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271</v>
      </c>
      <c r="D102" s="162"/>
      <c r="E102" s="161"/>
      <c r="F102" s="26">
        <f>F103+F106+F107+F108+F116+F114+F115</f>
        <v>697.03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4" t="s">
        <v>270</v>
      </c>
      <c r="B103" s="3" t="s">
        <v>269</v>
      </c>
      <c r="C103" s="163" t="s">
        <v>268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267</v>
      </c>
      <c r="B104" s="3" t="s">
        <v>266</v>
      </c>
      <c r="C104" s="183" t="s">
        <v>265</v>
      </c>
      <c r="D104" s="182"/>
      <c r="E104" s="181"/>
      <c r="F104" s="31">
        <f>SUMIF('[1]TCE - ANEXO IV - Preencher'!$D:$D,'CONTÁBIL- FINANCEIRA '!A103,'[1]TCE - ANEXO IV - Preencher'!$N:$N)</f>
        <v>0</v>
      </c>
      <c r="G104" s="30"/>
      <c r="H104" s="57" t="s">
        <v>108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264</v>
      </c>
      <c r="B105" s="3" t="s">
        <v>263</v>
      </c>
      <c r="C105" s="183" t="s">
        <v>262</v>
      </c>
      <c r="D105" s="182"/>
      <c r="E105" s="181"/>
      <c r="F105" s="31">
        <f>SUMIF('[1]TCE - ANEXO IV - Preencher'!$D:$D,'CONTÁBIL- FINANCEIRA '!A104,'[1]TCE - ANEXO IV - Preencher'!$N:$N)</f>
        <v>0</v>
      </c>
      <c r="G105" s="30"/>
      <c r="H105" s="57" t="s">
        <v>108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261</v>
      </c>
      <c r="B106" s="3" t="s">
        <v>260</v>
      </c>
      <c r="C106" s="183" t="s">
        <v>259</v>
      </c>
      <c r="D106" s="182"/>
      <c r="E106" s="181"/>
      <c r="F106" s="31">
        <f>SUMIF('[1]TCE - ANEXO IV - Preencher'!$D:$D,'CONTÁBIL- FINANCEIRA '!A105,'[1]TCE - ANEXO IV - Preencher'!$N:$N)</f>
        <v>0</v>
      </c>
      <c r="G106" s="30"/>
      <c r="H106" s="57" t="s">
        <v>108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83" t="s">
        <v>258</v>
      </c>
      <c r="D107" s="182"/>
      <c r="E107" s="181"/>
      <c r="F107" s="31">
        <f>SUMIF('[1]TCE - ANEXO IV - Preencher'!$D:$D,'CONTÁBIL- FINANCEIRA '!A106,'[1]TCE - ANEXO IV - Preencher'!$N:$N)</f>
        <v>0</v>
      </c>
      <c r="G107" s="30"/>
      <c r="H107" s="57" t="s">
        <v>108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4" t="s">
        <v>257</v>
      </c>
      <c r="B108" s="3" t="s">
        <v>256</v>
      </c>
      <c r="C108" s="163" t="s">
        <v>255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254</v>
      </c>
      <c r="B109" s="3" t="s">
        <v>253</v>
      </c>
      <c r="C109" s="183" t="s">
        <v>252</v>
      </c>
      <c r="D109" s="182"/>
      <c r="E109" s="181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251</v>
      </c>
      <c r="B110" s="3" t="s">
        <v>250</v>
      </c>
      <c r="C110" s="183" t="s">
        <v>249</v>
      </c>
      <c r="D110" s="182"/>
      <c r="E110" s="181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248</v>
      </c>
      <c r="B111" s="3" t="s">
        <v>247</v>
      </c>
      <c r="C111" s="183" t="s">
        <v>246</v>
      </c>
      <c r="D111" s="182"/>
      <c r="E111" s="181"/>
      <c r="F111" s="31">
        <f>SUMIF('[1]TCE - ANEXO IV - Preencher'!$D:$D,'CONTÁBIL- FINANCEIRA '!A110,'[1]TCE - ANEXO IV - Preencher'!$N:$N)</f>
        <v>0</v>
      </c>
      <c r="G111" s="30"/>
      <c r="H111" s="57" t="s">
        <v>108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245</v>
      </c>
      <c r="B112" s="3" t="s">
        <v>219</v>
      </c>
      <c r="C112" s="183" t="s">
        <v>244</v>
      </c>
      <c r="D112" s="182"/>
      <c r="E112" s="181"/>
      <c r="F112" s="31">
        <f>SUMIF('[1]TCE - ANEXO IV - Preencher'!$D:$D,'CONTÁBIL- FINANCEIRA '!A111,'[1]TCE - ANEXO IV - Preencher'!$N:$N)</f>
        <v>0</v>
      </c>
      <c r="G112" s="30"/>
      <c r="H112" s="57" t="s">
        <v>108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243</v>
      </c>
      <c r="B113" s="3" t="s">
        <v>242</v>
      </c>
      <c r="C113" s="183" t="s">
        <v>241</v>
      </c>
      <c r="D113" s="182"/>
      <c r="E113" s="181"/>
      <c r="F113" s="31">
        <f>SUMIF('[1]TCE - ANEXO IV - Preencher'!$D:$D,'CONTÁBIL- FINANCEIRA '!A112,'[1]TCE - ANEXO IV - Preencher'!$N:$N)</f>
        <v>0</v>
      </c>
      <c r="G113" s="30"/>
      <c r="H113" s="57" t="s">
        <v>108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240</v>
      </c>
      <c r="B114" s="3" t="s">
        <v>239</v>
      </c>
      <c r="C114" s="183" t="s">
        <v>238</v>
      </c>
      <c r="D114" s="182"/>
      <c r="E114" s="181"/>
      <c r="F114" s="31">
        <f>SUMIF('[1]TCE - ANEXO IV - Preencher'!$D:$D,'CONTÁBIL- FINANCEIRA '!A113,'[1]TCE - ANEXO IV - Preencher'!$N:$N)</f>
        <v>0</v>
      </c>
      <c r="G114" s="30"/>
      <c r="H114" s="57" t="s">
        <v>108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83" t="s">
        <v>237</v>
      </c>
      <c r="D115" s="182"/>
      <c r="E115" s="181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63" t="s">
        <v>235</v>
      </c>
      <c r="D116" s="162"/>
      <c r="E116" s="161"/>
      <c r="F116" s="26">
        <f>F117+F118</f>
        <v>697.03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4" t="s">
        <v>234</v>
      </c>
      <c r="B117" s="3" t="s">
        <v>164</v>
      </c>
      <c r="C117" s="183" t="s">
        <v>233</v>
      </c>
      <c r="D117" s="182"/>
      <c r="E117" s="181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83" t="s">
        <v>232</v>
      </c>
      <c r="D118" s="182"/>
      <c r="E118" s="181"/>
      <c r="F118" s="31">
        <f>SUMIF('[1]TCE - ANEXO IV - Preencher'!$D:$D,'CONTÁBIL- FINANCEIRA '!A117,'[1]TCE - ANEXO IV - Preencher'!$N:$N)</f>
        <v>697.03</v>
      </c>
      <c r="G118" s="30"/>
      <c r="H118" s="57" t="s">
        <v>108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231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230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4" t="s">
        <v>229</v>
      </c>
      <c r="B121" s="3" t="s">
        <v>196</v>
      </c>
      <c r="C121" s="163" t="s">
        <v>228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227</v>
      </c>
      <c r="B122" s="3" t="s">
        <v>173</v>
      </c>
      <c r="C122" s="183" t="s">
        <v>226</v>
      </c>
      <c r="D122" s="182"/>
      <c r="E122" s="181"/>
      <c r="F122" s="31">
        <f>SUMIF('[1]TCE - ANEXO IV - Preencher'!$D:$D,'CONTÁBIL- FINANCEIRA '!A121,'[1]TCE - ANEXO IV - Preencher'!$N:$N)</f>
        <v>0</v>
      </c>
      <c r="G122" s="30"/>
      <c r="H122" s="57" t="s">
        <v>108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225</v>
      </c>
      <c r="B123" s="3" t="s">
        <v>196</v>
      </c>
      <c r="C123" s="183" t="s">
        <v>224</v>
      </c>
      <c r="D123" s="182"/>
      <c r="E123" s="181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223</v>
      </c>
      <c r="B124" s="3" t="s">
        <v>222</v>
      </c>
      <c r="C124" s="183" t="s">
        <v>221</v>
      </c>
      <c r="D124" s="182"/>
      <c r="E124" s="181"/>
      <c r="F124" s="31">
        <f>SUMIF('[1]TCE - ANEXO IV - Preencher'!$D:$D,'CONTÁBIL- FINANCEIRA '!A123,'[1]TCE - ANEXO IV - Preencher'!$N:$N)</f>
        <v>0</v>
      </c>
      <c r="G124" s="30"/>
      <c r="H124" s="57" t="s">
        <v>108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220</v>
      </c>
      <c r="B125" s="3" t="s">
        <v>219</v>
      </c>
      <c r="C125" s="183" t="s">
        <v>218</v>
      </c>
      <c r="D125" s="182"/>
      <c r="E125" s="181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217</v>
      </c>
      <c r="B126" s="3" t="s">
        <v>164</v>
      </c>
      <c r="C126" s="183" t="s">
        <v>216</v>
      </c>
      <c r="D126" s="182"/>
      <c r="E126" s="181"/>
      <c r="F126" s="31">
        <f>SUMIF('[1]TCE - ANEXO IV - Preencher'!$D:$D,'CONTÁBIL- FINANCEIRA '!A125,'[1]TCE - ANEXO IV - Preencher'!$N:$N)</f>
        <v>0</v>
      </c>
      <c r="G126" s="30"/>
      <c r="H126" s="57" t="s">
        <v>108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83" t="s">
        <v>215</v>
      </c>
      <c r="D127" s="182"/>
      <c r="E127" s="181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4" t="s">
        <v>214</v>
      </c>
      <c r="B128" s="3" t="s">
        <v>199</v>
      </c>
      <c r="C128" s="163" t="s">
        <v>213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83" t="s">
        <v>211</v>
      </c>
      <c r="D129" s="182"/>
      <c r="E129" s="181"/>
      <c r="F129" s="31">
        <f>IF('[1]RPA - Preencher'!K2='[1]TCE - ANEXO IV - Preencher'!Q58,'[1]RPA - Preencher'!K2,0)</f>
        <v>0</v>
      </c>
      <c r="G129" s="30"/>
      <c r="H129" s="57" t="s">
        <v>151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83" t="s">
        <v>209</v>
      </c>
      <c r="D130" s="182"/>
      <c r="E130" s="181"/>
      <c r="F130" s="31">
        <f>IF('[1]RPA - Preencher'!K3='[1]TCE - ANEXO IV - Preencher'!Q59,'[1]RPA - Preencher'!K3,0)</f>
        <v>0</v>
      </c>
      <c r="G130" s="30"/>
      <c r="H130" s="57" t="s">
        <v>151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83" t="s">
        <v>208</v>
      </c>
      <c r="D131" s="182"/>
      <c r="E131" s="181"/>
      <c r="F131" s="31">
        <f>IF('[1]RPA - Preencher'!K4='[1]TCE - ANEXO IV - Preencher'!Q60,'[1]RPA - Preencher'!K4,0)</f>
        <v>0</v>
      </c>
      <c r="G131" s="30"/>
      <c r="H131" s="57" t="s">
        <v>151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4" t="s">
        <v>207</v>
      </c>
      <c r="B132" s="3" t="s">
        <v>196</v>
      </c>
      <c r="C132" s="163" t="s">
        <v>206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205</v>
      </c>
      <c r="B133" s="3" t="s">
        <v>196</v>
      </c>
      <c r="C133" s="183" t="s">
        <v>204</v>
      </c>
      <c r="D133" s="182"/>
      <c r="E133" s="181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83" t="s">
        <v>203</v>
      </c>
      <c r="D134" s="182"/>
      <c r="E134" s="181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4" t="s">
        <v>202</v>
      </c>
      <c r="B135" s="3" t="s">
        <v>196</v>
      </c>
      <c r="C135" s="163" t="s">
        <v>201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83" t="s">
        <v>198</v>
      </c>
      <c r="D136" s="182"/>
      <c r="E136" s="181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4" t="s">
        <v>197</v>
      </c>
      <c r="B137" s="3" t="s">
        <v>196</v>
      </c>
      <c r="C137" s="183" t="s">
        <v>195</v>
      </c>
      <c r="D137" s="182"/>
      <c r="E137" s="181"/>
      <c r="F137" s="31">
        <f>'[1]RPA - Preencher'!K5</f>
        <v>0</v>
      </c>
      <c r="G137" s="30"/>
      <c r="H137" s="57" t="s">
        <v>151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83" t="s">
        <v>194</v>
      </c>
      <c r="D138" s="182"/>
      <c r="E138" s="181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193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192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4" t="s">
        <v>191</v>
      </c>
      <c r="B141" s="3" t="s">
        <v>186</v>
      </c>
      <c r="C141" s="163" t="s">
        <v>190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189</v>
      </c>
      <c r="B142" s="3" t="s">
        <v>186</v>
      </c>
      <c r="C142" s="183" t="s">
        <v>188</v>
      </c>
      <c r="D142" s="182"/>
      <c r="E142" s="181"/>
      <c r="F142" s="31">
        <f>SUMIF('[1]TCE - ANEXO IV - Preencher'!$D:$D,'CONTÁBIL- FINANCEIRA '!A141,'[1]TCE - ANEXO IV - Preencher'!$N:$N)</f>
        <v>0</v>
      </c>
      <c r="G142" s="30"/>
      <c r="H142" s="57" t="s">
        <v>108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187</v>
      </c>
      <c r="B143" s="3" t="s">
        <v>186</v>
      </c>
      <c r="C143" s="183" t="s">
        <v>185</v>
      </c>
      <c r="D143" s="182"/>
      <c r="E143" s="181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184</v>
      </c>
      <c r="B144" s="3" t="s">
        <v>170</v>
      </c>
      <c r="C144" s="183" t="s">
        <v>183</v>
      </c>
      <c r="D144" s="182"/>
      <c r="E144" s="181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182</v>
      </c>
      <c r="B145" s="3" t="s">
        <v>181</v>
      </c>
      <c r="C145" s="183" t="s">
        <v>180</v>
      </c>
      <c r="D145" s="182"/>
      <c r="E145" s="181"/>
      <c r="F145" s="31">
        <f>SUMIF('[1]TCE - ANEXO IV - Preencher'!$D:$D,'CONTÁBIL- FINANCEIRA '!A144,'[1]TCE - ANEXO IV - Preencher'!$N:$N)</f>
        <v>0</v>
      </c>
      <c r="G145" s="30"/>
      <c r="H145" s="57" t="s">
        <v>108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179</v>
      </c>
      <c r="B146" s="3" t="s">
        <v>178</v>
      </c>
      <c r="C146" s="183" t="s">
        <v>177</v>
      </c>
      <c r="D146" s="182"/>
      <c r="E146" s="181"/>
      <c r="F146" s="31">
        <f>SUMIF('[1]TCE - ANEXO IV - Preencher'!$D:$D,'CONTÁBIL- FINANCEIRA '!A145,'[1]TCE - ANEXO IV - Preencher'!$N:$N)</f>
        <v>0</v>
      </c>
      <c r="G146" s="30"/>
      <c r="H146" s="57" t="s">
        <v>108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176</v>
      </c>
      <c r="B147" s="3" t="s">
        <v>164</v>
      </c>
      <c r="C147" s="183" t="s">
        <v>175</v>
      </c>
      <c r="D147" s="182"/>
      <c r="E147" s="181"/>
      <c r="F147" s="31">
        <f>SUMIF('[1]TCE - ANEXO IV - Preencher'!$D:$D,'CONTÁBIL- FINANCEIRA '!A146,'[1]TCE - ANEXO IV - Preencher'!$N:$N)</f>
        <v>0</v>
      </c>
      <c r="G147" s="30"/>
      <c r="H147" s="57" t="s">
        <v>108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174</v>
      </c>
      <c r="B148" s="3" t="s">
        <v>173</v>
      </c>
      <c r="C148" s="183" t="s">
        <v>172</v>
      </c>
      <c r="D148" s="182"/>
      <c r="E148" s="181"/>
      <c r="F148" s="31">
        <f>SUMIF('[1]TCE - ANEXO IV - Preencher'!$D:$D,'CONTÁBIL- FINANCEIRA '!A147,'[1]TCE - ANEXO IV - Preencher'!$N:$N)</f>
        <v>0</v>
      </c>
      <c r="G148" s="30"/>
      <c r="H148" s="57" t="s">
        <v>108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171</v>
      </c>
      <c r="B149" s="3" t="s">
        <v>170</v>
      </c>
      <c r="C149" s="183" t="s">
        <v>169</v>
      </c>
      <c r="D149" s="182"/>
      <c r="E149" s="181"/>
      <c r="F149" s="31">
        <f>SUMIF('[1]TCE - ANEXO IV - Preencher'!$D:$D,'CONTÁBIL- FINANCEIRA '!A148,'[1]TCE - ANEXO IV - Preencher'!$N:$N)</f>
        <v>0</v>
      </c>
      <c r="G149" s="30"/>
      <c r="H149" s="57" t="s">
        <v>108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168</v>
      </c>
      <c r="B150" s="3" t="s">
        <v>167</v>
      </c>
      <c r="C150" s="183" t="s">
        <v>166</v>
      </c>
      <c r="D150" s="182"/>
      <c r="E150" s="181"/>
      <c r="F150" s="31">
        <f>SUMIF('[1]TCE - ANEXO IV - Preencher'!$D:$D,'CONTÁBIL- FINANCEIRA '!A149,'[1]TCE - ANEXO IV - Preencher'!$N:$N)</f>
        <v>0</v>
      </c>
      <c r="G150" s="30"/>
      <c r="H150" s="57" t="s">
        <v>108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165</v>
      </c>
      <c r="B151" s="3" t="s">
        <v>164</v>
      </c>
      <c r="C151" s="183" t="s">
        <v>163</v>
      </c>
      <c r="D151" s="182"/>
      <c r="E151" s="181"/>
      <c r="F151" s="31">
        <f>SUMIF('[1]TCE - ANEXO IV - Preencher'!$D:$D,'CONTÁBIL- FINANCEIRA '!A150,'[1]TCE - ANEXO IV - Preencher'!$N:$N)</f>
        <v>0</v>
      </c>
      <c r="G151" s="30"/>
      <c r="H151" s="57" t="s">
        <v>108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83" t="s">
        <v>162</v>
      </c>
      <c r="D152" s="182"/>
      <c r="E152" s="181"/>
      <c r="F152" s="31">
        <f>SUMIF('[1]TCE - ANEXO IV - Preencher'!$D:$D,'CONTÁBIL- FINANCEIRA '!A151,'[1]TCE - ANEXO IV - Preencher'!$N:$N)</f>
        <v>0</v>
      </c>
      <c r="G152" s="30"/>
      <c r="H152" s="57" t="s">
        <v>108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63" t="s">
        <v>159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83" t="s">
        <v>156</v>
      </c>
      <c r="D154" s="182"/>
      <c r="E154" s="181"/>
      <c r="F154" s="31">
        <f>'[1]RPA - Preencher'!K6</f>
        <v>0</v>
      </c>
      <c r="G154" s="30"/>
      <c r="H154" s="57" t="s">
        <v>151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83" t="s">
        <v>153</v>
      </c>
      <c r="D155" s="182"/>
      <c r="E155" s="181"/>
      <c r="F155" s="31">
        <f>'[1]RPA - Preencher'!K7</f>
        <v>0</v>
      </c>
      <c r="G155" s="30"/>
      <c r="H155" s="57" t="s">
        <v>151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83" t="s">
        <v>152</v>
      </c>
      <c r="D156" s="182"/>
      <c r="E156" s="181"/>
      <c r="F156" s="31">
        <f>'[1]RPA - Preencher'!K8</f>
        <v>0</v>
      </c>
      <c r="G156" s="30"/>
      <c r="H156" s="57" t="s">
        <v>151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150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149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63" t="s">
        <v>147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83" t="s">
        <v>145</v>
      </c>
      <c r="D160" s="182"/>
      <c r="E160" s="181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83" t="s">
        <v>142</v>
      </c>
      <c r="D161" s="182"/>
      <c r="E161" s="181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83" t="s">
        <v>139</v>
      </c>
      <c r="D162" s="182"/>
      <c r="E162" s="181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83" t="s">
        <v>136</v>
      </c>
      <c r="D163" s="182"/>
      <c r="E163" s="181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83" t="s">
        <v>135</v>
      </c>
      <c r="D164" s="182"/>
      <c r="E164" s="181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134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4" t="s">
        <v>133</v>
      </c>
      <c r="B166" s="3" t="s">
        <v>126</v>
      </c>
      <c r="C166" s="163" t="s">
        <v>132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131</v>
      </c>
      <c r="B167" s="3" t="s">
        <v>126</v>
      </c>
      <c r="C167" s="183" t="s">
        <v>130</v>
      </c>
      <c r="D167" s="182"/>
      <c r="E167" s="181"/>
      <c r="F167" s="31">
        <f>SUMIF('[1]TCE - ANEXO IV - Preencher'!$D:$D,'CONTÁBIL- FINANCEIRA '!A166,'[1]TCE - ANEXO IV - Preencher'!$N:$N)</f>
        <v>0</v>
      </c>
      <c r="G167" s="30"/>
      <c r="H167" s="57" t="s">
        <v>108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129</v>
      </c>
      <c r="B168" s="3" t="s">
        <v>126</v>
      </c>
      <c r="C168" s="183" t="s">
        <v>128</v>
      </c>
      <c r="D168" s="182"/>
      <c r="E168" s="181"/>
      <c r="F168" s="31">
        <f>SUMIF('[1]TCE - ANEXO IV - Preencher'!$D:$D,'CONTÁBIL- FINANCEIRA '!A167,'[1]TCE - ANEXO IV - Preencher'!$N:$N)</f>
        <v>0</v>
      </c>
      <c r="G168" s="30"/>
      <c r="H168" s="57" t="s">
        <v>108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127</v>
      </c>
      <c r="B169" s="3" t="s">
        <v>126</v>
      </c>
      <c r="C169" s="183" t="s">
        <v>125</v>
      </c>
      <c r="D169" s="182"/>
      <c r="E169" s="181"/>
      <c r="F169" s="31">
        <f>SUMIF('[1]TCE - ANEXO IV - Preencher'!$D:$D,'CONTÁBIL- FINANCEIRA '!A168,'[1]TCE - ANEXO IV - Preencher'!$N:$N)</f>
        <v>0</v>
      </c>
      <c r="G169" s="30"/>
      <c r="H169" s="57" t="s">
        <v>108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124</v>
      </c>
      <c r="B170" s="3" t="s">
        <v>123</v>
      </c>
      <c r="C170" s="183" t="s">
        <v>122</v>
      </c>
      <c r="D170" s="182"/>
      <c r="E170" s="181"/>
      <c r="F170" s="31">
        <f>SUMIF('[1]TCE - ANEXO IV - Preencher'!$D:$D,'CONTÁBIL- FINANCEIRA '!A169,'[1]TCE - ANEXO IV - Preencher'!$N:$N)</f>
        <v>0</v>
      </c>
      <c r="G170" s="30"/>
      <c r="H170" s="57" t="s">
        <v>108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121</v>
      </c>
      <c r="B171" s="3" t="s">
        <v>120</v>
      </c>
      <c r="C171" s="183" t="s">
        <v>119</v>
      </c>
      <c r="D171" s="182"/>
      <c r="E171" s="181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118</v>
      </c>
      <c r="B172" s="3" t="s">
        <v>117</v>
      </c>
      <c r="C172" s="183" t="s">
        <v>116</v>
      </c>
      <c r="D172" s="182"/>
      <c r="E172" s="181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83" t="s">
        <v>115</v>
      </c>
      <c r="D173" s="182"/>
      <c r="E173" s="181"/>
      <c r="F173" s="31">
        <f>SUMIF('[1]TCE - ANEXO IV - Preencher'!$D:$D,'CONTÁBIL- FINANCEIRA '!A172,'[1]TCE - ANEXO IV - Preencher'!$N:$N)</f>
        <v>0</v>
      </c>
      <c r="G173" s="30"/>
      <c r="H173" s="57" t="s">
        <v>108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80" t="s">
        <v>113</v>
      </c>
      <c r="D174" s="179"/>
      <c r="E174" s="178"/>
      <c r="F174" s="26">
        <f>F283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63" t="s">
        <v>111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63" t="s">
        <v>109</v>
      </c>
      <c r="D176" s="162"/>
      <c r="E176" s="161"/>
      <c r="F176" s="26">
        <f>IF('[1]RPA - Preencher'!$L$1='[1]TCE - ANEXO IV - Preencher'!$Q$113,'[1]TCE - ANEXO IV - Preencher'!$Q$102,'[1]TCE - ANEXO IV - Preencher'!$Q$4-'[1]TCE - ANEXO IV - Preencher'!$Q$113)</f>
        <v>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63" t="s">
        <v>106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105</v>
      </c>
      <c r="D178" s="172"/>
      <c r="E178" s="171"/>
      <c r="F178" s="170">
        <f>F31+F57+F66+F83+F102+F119+F157+F174+F175+F176+F177</f>
        <v>46342.369999999995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73" t="s">
        <v>104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63" t="s">
        <v>102</v>
      </c>
      <c r="D180" s="162"/>
      <c r="E180" s="161"/>
      <c r="F180" s="175">
        <f>F264-F265-F266-F267</f>
        <v>-45450.34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101</v>
      </c>
      <c r="D181" s="172"/>
      <c r="E181" s="171"/>
      <c r="F181" s="170">
        <f>F178+F180</f>
        <v>892.02999999999884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100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99</v>
      </c>
      <c r="D183" s="166"/>
      <c r="E183" s="165"/>
      <c r="F183" s="31">
        <f>'[1]RELAÇÃO DESPESAS PAGAS'!S16</f>
        <v>0</v>
      </c>
      <c r="G183" s="30"/>
      <c r="H183" s="57" t="s">
        <v>20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98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97</v>
      </c>
      <c r="D185" s="162"/>
      <c r="E185" s="161"/>
      <c r="F185" s="26">
        <f>IF($G$4=1,0,[1]Turnover!C16)</f>
        <v>0</v>
      </c>
      <c r="G185" s="25"/>
      <c r="H185" s="57" t="s">
        <v>96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9" t="s">
        <v>95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44682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93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92</v>
      </c>
      <c r="D195" s="141"/>
      <c r="E195" s="140" t="s">
        <v>91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36">
      <c r="A196" s="4"/>
      <c r="B196" s="3"/>
      <c r="C196" s="137" t="str">
        <f>IF(C7=0,"",C7)</f>
        <v>HOSPITAL PROV. DO RECIFE 1 - UNID. AURORA</v>
      </c>
      <c r="D196" s="102"/>
      <c r="E196" s="136" t="str">
        <f>IF(E7=0,"",E7)</f>
        <v>LUCIANA VENANCIO SANTOS SOUZA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90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89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46</v>
      </c>
      <c r="D201" s="125"/>
      <c r="E201" s="124"/>
      <c r="F201" s="31">
        <f>'[1]FUNDO FIXO - CAIXA'!D11</f>
        <v>0</v>
      </c>
      <c r="G201" s="30"/>
      <c r="H201" s="57" t="s">
        <v>88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86</v>
      </c>
      <c r="D202" s="125"/>
      <c r="E202" s="124"/>
      <c r="F202" s="31">
        <f>'[1]FUNDO FIXO - CAIXA'!F19</f>
        <v>0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85</v>
      </c>
      <c r="D203" s="125"/>
      <c r="E203" s="124"/>
      <c r="F203" s="31">
        <f>'[1]FUNDO FIXO - CAIXA'!E13</f>
        <v>0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87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46</v>
      </c>
      <c r="D208" s="125"/>
      <c r="E208" s="124"/>
      <c r="F208" s="59">
        <v>10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86</v>
      </c>
      <c r="D209" s="125"/>
      <c r="E209" s="124"/>
      <c r="F209" s="31">
        <f>'[1]RELAÇÃO DESPESAS PAGAS'!$O$2</f>
        <v>192195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85</v>
      </c>
      <c r="D210" s="125"/>
      <c r="E210" s="124"/>
      <c r="F210" s="59">
        <v>192195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10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46</v>
      </c>
      <c r="D216" s="125"/>
      <c r="E216" s="124"/>
      <c r="F216" s="59">
        <v>236972.86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82</v>
      </c>
      <c r="D217" s="125"/>
      <c r="E217" s="124"/>
      <c r="F217" s="59">
        <v>192195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81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77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80</v>
      </c>
      <c r="D219" s="125"/>
      <c r="E219" s="124"/>
      <c r="F219" s="31">
        <f>F20+F21</f>
        <v>454.22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78</v>
      </c>
      <c r="D220" s="125"/>
      <c r="E220" s="124"/>
      <c r="F220" s="31">
        <f>'[1]RELAÇÃO DESPESAS PAGAS'!$S$14</f>
        <v>697.03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44535.049999999988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44545.049999999988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72</v>
      </c>
      <c r="D228" s="103"/>
      <c r="E228" s="114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71</v>
      </c>
      <c r="D229" s="103"/>
      <c r="E229" s="114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70</v>
      </c>
      <c r="D230" s="115"/>
      <c r="E230" s="114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69</v>
      </c>
      <c r="D231" s="115"/>
      <c r="E231" s="114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67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65</v>
      </c>
      <c r="D237" s="103"/>
      <c r="E237" s="102"/>
      <c r="F237" s="31">
        <f>'[1]SALDO DE ESTOQUE'!D35</f>
        <v>0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64</v>
      </c>
      <c r="D238" s="103"/>
      <c r="E238" s="102"/>
      <c r="F238" s="31">
        <f>'[1]SALDO DE ESTOQUE'!D75+'[1]SALDO DE ESTOQUE'!D6</f>
        <v>0</v>
      </c>
      <c r="G238" s="30"/>
      <c r="H238" s="57" t="s">
        <v>62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63</v>
      </c>
      <c r="D239" s="103"/>
      <c r="E239" s="102"/>
      <c r="F239" s="31">
        <f>'[1]SALDO DE ESTOQUE'!D87</f>
        <v>0</v>
      </c>
      <c r="G239" s="30"/>
      <c r="H239" s="57" t="s">
        <v>62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61</v>
      </c>
      <c r="D240" s="28"/>
      <c r="E240" s="27"/>
      <c r="F240" s="100">
        <f>F237+F238+F239</f>
        <v>0</v>
      </c>
      <c r="G240" s="99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59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58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57</v>
      </c>
      <c r="D245" s="75"/>
      <c r="E245" s="74"/>
      <c r="F245" s="82"/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8.75">
      <c r="A246" s="4"/>
      <c r="B246" s="3"/>
      <c r="C246" s="76" t="s">
        <v>56</v>
      </c>
      <c r="D246" s="75"/>
      <c r="E246" s="74"/>
      <c r="F246" s="84"/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54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.75">
      <c r="A252" s="4"/>
      <c r="B252" s="3"/>
      <c r="C252" s="76" t="s">
        <v>53</v>
      </c>
      <c r="D252" s="75"/>
      <c r="E252" s="74"/>
      <c r="F252" s="82"/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.75">
      <c r="A253" s="4"/>
      <c r="B253" s="3"/>
      <c r="C253" s="76" t="s">
        <v>52</v>
      </c>
      <c r="D253" s="75"/>
      <c r="E253" s="74"/>
      <c r="F253" s="82"/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.75">
      <c r="A254" s="4"/>
      <c r="B254" s="3"/>
      <c r="C254" s="76" t="s">
        <v>51</v>
      </c>
      <c r="D254" s="75"/>
      <c r="E254" s="74"/>
      <c r="F254" s="84"/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82"/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480303.31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0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45450.34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434852.97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0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45450.34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100.06239267315397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54:G54"/>
    <mergeCell ref="F53:G53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C59:E59"/>
    <mergeCell ref="C60:E60"/>
    <mergeCell ref="C61:E61"/>
    <mergeCell ref="C62:E62"/>
    <mergeCell ref="C63:E63"/>
    <mergeCell ref="C64:E64"/>
    <mergeCell ref="C65:E65"/>
    <mergeCell ref="F41:G41"/>
    <mergeCell ref="F42:G42"/>
    <mergeCell ref="F43:G43"/>
    <mergeCell ref="F44:G44"/>
    <mergeCell ref="F45:G45"/>
    <mergeCell ref="F58:G58"/>
    <mergeCell ref="F52:G52"/>
    <mergeCell ref="F57:G57"/>
    <mergeCell ref="F56:G56"/>
    <mergeCell ref="F55:G55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F295:G295"/>
    <mergeCell ref="F287:G287"/>
    <mergeCell ref="F288:G288"/>
    <mergeCell ref="F289:G289"/>
    <mergeCell ref="C287:E287"/>
    <mergeCell ref="C288:E288"/>
    <mergeCell ref="C289:E289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82:G282"/>
    <mergeCell ref="C269:E269"/>
    <mergeCell ref="C257:G257"/>
    <mergeCell ref="F273:G273"/>
    <mergeCell ref="F283:G283"/>
    <mergeCell ref="F286:G286"/>
    <mergeCell ref="C274:E274"/>
    <mergeCell ref="C275:E275"/>
    <mergeCell ref="C266:E266"/>
    <mergeCell ref="C267:E267"/>
    <mergeCell ref="F274:G274"/>
    <mergeCell ref="F275:G275"/>
    <mergeCell ref="F276:G276"/>
    <mergeCell ref="F277:G277"/>
    <mergeCell ref="F278:G278"/>
    <mergeCell ref="F279:G279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80:G280"/>
    <mergeCell ref="F281:G281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5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'[13.2 PCF PCR 05.2022 Versão 01.xlsx]DADOS (OCULTAR)'!#REF!</xm:f>
          </x14:formula1>
          <xm:sqref>E228:E231</xm:sqref>
        </x14:dataValidation>
        <x14:dataValidation type="list" allowBlank="1" showInputMessage="1" showErrorMessage="1">
          <x14:formula1>
            <xm:f>'[13.2 PCF PCR 05.2022 Versão 01.xlsx]DADOS (OCULTAR)'!#REF!</xm:f>
          </x14:formula1>
          <xm:sqref>F4:F5</xm:sqref>
        </x14:dataValidation>
        <x14:dataValidation type="list" allowBlank="1" showInputMessage="1" showErrorMessage="1">
          <x14:formula1>
            <xm:f>'[13.2 PCF PCR 05.2022 Versão 01.xlsx]DADOS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2022-07-04T10:41:10Z</dcterms:created>
  <dcterms:modified xsi:type="dcterms:W3CDTF">2022-07-04T10:41:25Z</dcterms:modified>
</cp:coreProperties>
</file>